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7980" yWindow="-20" windowWidth="20820" windowHeight="17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1" l="1"/>
  <c r="J25" i="1"/>
  <c r="D8" i="1"/>
  <c r="F8" i="1"/>
  <c r="D9" i="1"/>
  <c r="F9" i="1"/>
  <c r="D7" i="1"/>
  <c r="F7" i="1"/>
  <c r="F10" i="1"/>
  <c r="B28" i="1"/>
  <c r="B35" i="1"/>
  <c r="L8" i="1"/>
  <c r="N8" i="1"/>
  <c r="L9" i="1"/>
  <c r="N9" i="1"/>
  <c r="L7" i="1"/>
  <c r="N7" i="1"/>
  <c r="N10" i="1"/>
  <c r="J28" i="1"/>
  <c r="J35" i="1"/>
  <c r="E41" i="1"/>
  <c r="B34" i="1"/>
  <c r="J34" i="1"/>
  <c r="E40" i="1"/>
  <c r="B33" i="1"/>
  <c r="J33" i="1"/>
  <c r="E39" i="1"/>
  <c r="B32" i="1"/>
  <c r="J32" i="1"/>
  <c r="E38" i="1"/>
  <c r="B39" i="1"/>
  <c r="D39" i="1"/>
  <c r="B40" i="1"/>
  <c r="D40" i="1"/>
  <c r="B38" i="1"/>
  <c r="B41" i="1"/>
  <c r="D41" i="1"/>
  <c r="D38" i="1"/>
  <c r="C41" i="1"/>
  <c r="B17" i="1"/>
  <c r="B19" i="1"/>
  <c r="J17" i="1"/>
  <c r="L10" i="1"/>
  <c r="L11" i="1"/>
  <c r="N11" i="1"/>
  <c r="D10" i="1"/>
  <c r="D11" i="1"/>
  <c r="F11" i="1"/>
  <c r="E10" i="1"/>
</calcChain>
</file>

<file path=xl/sharedStrings.xml><?xml version="1.0" encoding="utf-8"?>
<sst xmlns="http://schemas.openxmlformats.org/spreadsheetml/2006/main" count="67" uniqueCount="36">
  <si>
    <t>Winter 2022/2023 Electricity and Gas Estimates</t>
  </si>
  <si>
    <t>BILLS FOR SAME PERIOD LAST YEAR</t>
  </si>
  <si>
    <t>Bill 1</t>
  </si>
  <si>
    <t>Bill 2</t>
  </si>
  <si>
    <t>Bill 3</t>
  </si>
  <si>
    <t>ELECTRICITY</t>
  </si>
  <si>
    <t>GAS</t>
  </si>
  <si>
    <t>METER READINGS FOR SAME PERIOD LAST YEAR</t>
  </si>
  <si>
    <t>PERIOD 1</t>
  </si>
  <si>
    <t>PERIOD 2</t>
  </si>
  <si>
    <t>PERIOD 3</t>
  </si>
  <si>
    <t>FROM DATE</t>
  </si>
  <si>
    <t>TO DATE</t>
  </si>
  <si>
    <t>KW/H CONSUMPTION</t>
  </si>
  <si>
    <t>Total</t>
  </si>
  <si>
    <t>UPDATED ELECTRICITY RATES</t>
  </si>
  <si>
    <t>Unit Rate inc VAT</t>
  </si>
  <si>
    <t>Standing Charge Cost Per Day</t>
  </si>
  <si>
    <t>Levy Cost Per Day</t>
  </si>
  <si>
    <t>INCREASE FROM LAST YEAR</t>
  </si>
  <si>
    <t>Carbon Tax per KW/H</t>
  </si>
  <si>
    <t>UPDATED GAS RATES</t>
  </si>
  <si>
    <t>Update the orange cells with your own figures to see your estimates for your own useage</t>
  </si>
  <si>
    <t>Annual Standing Charge</t>
  </si>
  <si>
    <t>Annual Levy</t>
  </si>
  <si>
    <t>ESTIMATED BILL</t>
  </si>
  <si>
    <t>No. of days</t>
  </si>
  <si>
    <t>Average per Month</t>
  </si>
  <si>
    <t>Total Estimated for Period 1</t>
  </si>
  <si>
    <t>Total Estimated for Period 2</t>
  </si>
  <si>
    <t>Total Estimated for Period 3</t>
  </si>
  <si>
    <t>Total Estimated</t>
  </si>
  <si>
    <t>Government Credit</t>
  </si>
  <si>
    <t>Estimate AFTER Govnt Credit</t>
  </si>
  <si>
    <t>Additional Budget Required Compared to Last Year minus Govnt Credit</t>
  </si>
  <si>
    <t>Courtesy of Mrs. Money Hacker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</si>
</sst>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\ * #,##0.00_-;\-[$€-2]\ * #,##0.00_-;_-[$€-2]\ * &quot;-&quot;??_-;_-@_-"/>
    <numFmt numFmtId="167" formatCode="_-* #,##0_-;\-* #,##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15" fontId="0" fillId="0" borderId="0" xfId="0" applyNumberFormat="1"/>
    <xf numFmtId="43" fontId="0" fillId="0" borderId="0" xfId="1" applyFont="1"/>
    <xf numFmtId="43" fontId="0" fillId="0" borderId="0" xfId="0" applyNumberFormat="1"/>
    <xf numFmtId="15" fontId="0" fillId="2" borderId="0" xfId="0" applyNumberFormat="1" applyFill="1"/>
    <xf numFmtId="0" fontId="0" fillId="2" borderId="0" xfId="0" applyFill="1"/>
    <xf numFmtId="164" fontId="0" fillId="0" borderId="0" xfId="0" applyNumberFormat="1"/>
    <xf numFmtId="0" fontId="0" fillId="0" borderId="0" xfId="0" applyFill="1"/>
    <xf numFmtId="0" fontId="0" fillId="3" borderId="0" xfId="0" applyFill="1"/>
    <xf numFmtId="15" fontId="0" fillId="3" borderId="0" xfId="0" applyNumberFormat="1" applyFill="1"/>
    <xf numFmtId="15" fontId="0" fillId="0" borderId="0" xfId="0" applyNumberFormat="1" applyFill="1"/>
    <xf numFmtId="167" fontId="0" fillId="0" borderId="0" xfId="1" applyNumberFormat="1" applyFont="1"/>
    <xf numFmtId="0" fontId="0" fillId="0" borderId="0" xfId="0" applyAlignment="1">
      <alignment horizontal="left" vertical="top" wrapText="1"/>
    </xf>
    <xf numFmtId="0" fontId="4" fillId="0" borderId="0" xfId="0" applyFont="1"/>
    <xf numFmtId="0" fontId="5" fillId="0" borderId="0" xfId="0" applyFont="1"/>
    <xf numFmtId="167" fontId="0" fillId="0" borderId="0" xfId="0" applyNumberFormat="1"/>
    <xf numFmtId="164" fontId="0" fillId="0" borderId="0" xfId="1" applyNumberFormat="1" applyFont="1"/>
    <xf numFmtId="164" fontId="0" fillId="0" borderId="0" xfId="0" applyNumberFormat="1" applyFill="1"/>
    <xf numFmtId="167" fontId="0" fillId="0" borderId="0" xfId="1" applyNumberFormat="1" applyFont="1" applyFill="1"/>
    <xf numFmtId="0" fontId="4" fillId="0" borderId="0" xfId="0" applyFont="1" applyFill="1"/>
    <xf numFmtId="164" fontId="0" fillId="0" borderId="0" xfId="0" applyNumberFormat="1" applyFont="1" applyFill="1"/>
    <xf numFmtId="164" fontId="6" fillId="4" borderId="0" xfId="0" applyNumberFormat="1" applyFont="1" applyFill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3" borderId="0" xfId="0" applyFont="1" applyFill="1"/>
    <xf numFmtId="0" fontId="5" fillId="2" borderId="0" xfId="0" applyFont="1" applyFill="1"/>
  </cellXfs>
  <cellStyles count="5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A9" sqref="A9"/>
    </sheetView>
  </sheetViews>
  <sheetFormatPr baseColWidth="10" defaultRowHeight="15" x14ac:dyDescent="0"/>
  <cols>
    <col min="1" max="1" width="33.6640625" customWidth="1"/>
    <col min="2" max="2" width="16.33203125" bestFit="1" customWidth="1"/>
    <col min="3" max="3" width="11.5" customWidth="1"/>
    <col min="4" max="4" width="16.6640625" customWidth="1"/>
    <col min="5" max="5" width="18.5" customWidth="1"/>
    <col min="6" max="6" width="13.83203125" customWidth="1"/>
    <col min="7" max="7" width="4.83203125" customWidth="1"/>
    <col min="8" max="8" width="1.83203125" style="8" customWidth="1"/>
    <col min="9" max="9" width="25.33203125" style="7" customWidth="1"/>
    <col min="10" max="10" width="11" style="7" bestFit="1" customWidth="1"/>
    <col min="11" max="11" width="9.5" style="7" bestFit="1" customWidth="1"/>
    <col min="12" max="12" width="11.83203125" style="7" customWidth="1"/>
    <col min="13" max="13" width="19.1640625" style="7" bestFit="1" customWidth="1"/>
    <col min="14" max="14" width="11.83203125" style="7" customWidth="1"/>
    <col min="15" max="15" width="8.33203125" style="7" customWidth="1"/>
  </cols>
  <sheetData>
    <row r="1" spans="1:15" ht="23">
      <c r="A1" s="13" t="s">
        <v>0</v>
      </c>
    </row>
    <row r="2" spans="1:15" ht="18">
      <c r="A2" s="25" t="s">
        <v>22</v>
      </c>
      <c r="B2" s="5"/>
      <c r="C2" s="5"/>
      <c r="D2" s="5"/>
      <c r="E2" s="5"/>
    </row>
    <row r="3" spans="1:15" ht="23">
      <c r="A3" s="13"/>
    </row>
    <row r="4" spans="1:15" ht="23">
      <c r="A4" s="13" t="s">
        <v>5</v>
      </c>
      <c r="I4" s="19" t="s">
        <v>6</v>
      </c>
    </row>
    <row r="5" spans="1:15">
      <c r="A5" t="s">
        <v>7</v>
      </c>
      <c r="I5" t="s">
        <v>7</v>
      </c>
      <c r="J5"/>
      <c r="K5"/>
      <c r="L5"/>
      <c r="M5"/>
    </row>
    <row r="6" spans="1:15">
      <c r="B6" t="s">
        <v>11</v>
      </c>
      <c r="C6" t="s">
        <v>12</v>
      </c>
      <c r="D6" t="s">
        <v>26</v>
      </c>
      <c r="E6" t="s">
        <v>13</v>
      </c>
      <c r="F6" t="s">
        <v>25</v>
      </c>
      <c r="I6"/>
      <c r="J6" t="s">
        <v>11</v>
      </c>
      <c r="K6" t="s">
        <v>12</v>
      </c>
      <c r="L6" t="s">
        <v>26</v>
      </c>
      <c r="M6" t="s">
        <v>13</v>
      </c>
      <c r="N6" t="s">
        <v>25</v>
      </c>
    </row>
    <row r="7" spans="1:15">
      <c r="A7" t="s">
        <v>8</v>
      </c>
      <c r="B7" s="4">
        <v>44482</v>
      </c>
      <c r="C7" s="4">
        <v>44544</v>
      </c>
      <c r="D7" s="18">
        <f>C7-B7</f>
        <v>62</v>
      </c>
      <c r="E7" s="5">
        <v>436</v>
      </c>
      <c r="F7" s="17">
        <f>SUM(E7*$B$15)+SUM($B$17*D7)+SUM(B$19*D7)</f>
        <v>255.246898630137</v>
      </c>
      <c r="G7" s="7"/>
      <c r="I7" t="s">
        <v>8</v>
      </c>
      <c r="J7" s="4">
        <v>44477</v>
      </c>
      <c r="K7" s="4">
        <v>44542</v>
      </c>
      <c r="L7" s="18">
        <f>K7-J7</f>
        <v>65</v>
      </c>
      <c r="M7" s="5">
        <v>921</v>
      </c>
      <c r="N7" s="17">
        <f>SUM(M7*J$15)+SUM(J$17*L7)+SUM(J$18*M7)</f>
        <v>175.89588986301371</v>
      </c>
    </row>
    <row r="8" spans="1:15">
      <c r="A8" t="s">
        <v>9</v>
      </c>
      <c r="B8" s="4">
        <v>44544</v>
      </c>
      <c r="C8" s="4">
        <v>44607</v>
      </c>
      <c r="D8" s="18">
        <f>C8-B8</f>
        <v>63</v>
      </c>
      <c r="E8" s="5">
        <v>486</v>
      </c>
      <c r="F8" s="17">
        <f>SUM(E8*$B$15)+SUM($B$17*D8)+SUM(B$19*D8)</f>
        <v>277.95592602739725</v>
      </c>
      <c r="G8" s="7"/>
      <c r="I8" t="s">
        <v>9</v>
      </c>
      <c r="J8" s="4">
        <v>44543</v>
      </c>
      <c r="K8" s="4">
        <v>44607</v>
      </c>
      <c r="L8" s="18">
        <f>K8-J8</f>
        <v>64</v>
      </c>
      <c r="M8" s="5">
        <v>6252</v>
      </c>
      <c r="N8" s="17">
        <f>SUM(M8*J$15)+SUM(J$17*L8)+SUM(J$18*M8)</f>
        <v>996.98728109589047</v>
      </c>
    </row>
    <row r="9" spans="1:15">
      <c r="A9" t="s">
        <v>10</v>
      </c>
      <c r="B9" s="4">
        <v>44607</v>
      </c>
      <c r="C9" s="4">
        <v>44670</v>
      </c>
      <c r="D9" s="18">
        <f>C9-B9</f>
        <v>63</v>
      </c>
      <c r="E9" s="5">
        <v>457</v>
      </c>
      <c r="F9" s="17">
        <f>SUM(E9*$B$15)+SUM($B$17*D9)+SUM(B$19*D9)</f>
        <v>265.40762602739727</v>
      </c>
      <c r="G9" s="7"/>
      <c r="I9" t="s">
        <v>10</v>
      </c>
      <c r="J9" s="4">
        <v>44608</v>
      </c>
      <c r="K9" s="4">
        <v>44664</v>
      </c>
      <c r="L9" s="18">
        <f>K9-J9</f>
        <v>56</v>
      </c>
      <c r="M9" s="5">
        <v>3192</v>
      </c>
      <c r="N9" s="17">
        <f>SUM(M9*J$15)+SUM(J$17*L9)+SUM(J$18*M9)</f>
        <v>521.20145095890416</v>
      </c>
    </row>
    <row r="10" spans="1:15">
      <c r="A10" t="s">
        <v>14</v>
      </c>
      <c r="D10" s="15">
        <f>SUM(D7:D9)</f>
        <v>188</v>
      </c>
      <c r="E10" s="11">
        <f>SUM(E7:E9)</f>
        <v>1379</v>
      </c>
      <c r="F10" s="16">
        <f>SUM(F7:F9)</f>
        <v>798.61045068493149</v>
      </c>
      <c r="I10" t="s">
        <v>14</v>
      </c>
      <c r="J10"/>
      <c r="K10"/>
      <c r="L10" s="15">
        <f>SUM(L7:L9)</f>
        <v>185</v>
      </c>
      <c r="M10" s="11">
        <f>SUM(M7:M9)</f>
        <v>10365</v>
      </c>
      <c r="N10" s="16">
        <f>SUM(N7:N9)</f>
        <v>1694.0846219178084</v>
      </c>
    </row>
    <row r="11" spans="1:15">
      <c r="A11" t="s">
        <v>27</v>
      </c>
      <c r="D11" s="3">
        <f>D10/30</f>
        <v>6.2666666666666666</v>
      </c>
      <c r="F11" s="6">
        <f>F10/D11</f>
        <v>127.43783787525503</v>
      </c>
      <c r="I11" t="s">
        <v>27</v>
      </c>
      <c r="J11"/>
      <c r="K11"/>
      <c r="L11" s="3">
        <f>L10/30</f>
        <v>6.166666666666667</v>
      </c>
      <c r="M11"/>
      <c r="N11" s="6">
        <f>N10/L11</f>
        <v>274.71642517586082</v>
      </c>
    </row>
    <row r="12" spans="1:15">
      <c r="E12" s="1"/>
      <c r="F12" s="1"/>
      <c r="G12" s="1"/>
      <c r="H12" s="9"/>
      <c r="I12"/>
      <c r="J12"/>
      <c r="K12"/>
      <c r="L12"/>
      <c r="M12" s="1"/>
      <c r="N12" s="10"/>
      <c r="O12" s="10"/>
    </row>
    <row r="13" spans="1:15">
      <c r="A13" t="s">
        <v>15</v>
      </c>
      <c r="E13" s="2"/>
      <c r="F13" s="1"/>
      <c r="G13" s="1"/>
      <c r="H13" s="9"/>
      <c r="I13" t="s">
        <v>21</v>
      </c>
      <c r="J13"/>
      <c r="K13"/>
      <c r="L13"/>
      <c r="M13" s="2"/>
      <c r="N13" s="10"/>
      <c r="O13" s="10"/>
    </row>
    <row r="14" spans="1:15">
      <c r="I14"/>
      <c r="J14"/>
      <c r="K14"/>
      <c r="L14"/>
      <c r="M14"/>
    </row>
    <row r="15" spans="1:15">
      <c r="A15" t="s">
        <v>16</v>
      </c>
      <c r="B15" s="5">
        <v>0.43269999999999997</v>
      </c>
      <c r="I15" t="s">
        <v>16</v>
      </c>
      <c r="J15" s="5">
        <v>0.14671000000000001</v>
      </c>
      <c r="K15"/>
      <c r="L15"/>
      <c r="M15"/>
    </row>
    <row r="16" spans="1:15">
      <c r="A16" t="s">
        <v>23</v>
      </c>
      <c r="B16" s="5">
        <v>302.92</v>
      </c>
      <c r="I16" t="s">
        <v>23</v>
      </c>
      <c r="J16" s="5">
        <v>190.65</v>
      </c>
      <c r="K16"/>
      <c r="L16"/>
      <c r="M16"/>
    </row>
    <row r="17" spans="1:13">
      <c r="A17" t="s">
        <v>17</v>
      </c>
      <c r="B17" s="2">
        <f>B16/365</f>
        <v>0.82991780821917815</v>
      </c>
      <c r="I17" t="s">
        <v>17</v>
      </c>
      <c r="J17" s="2">
        <f>J16/365</f>
        <v>0.52232876712328768</v>
      </c>
      <c r="K17"/>
      <c r="L17"/>
      <c r="M17"/>
    </row>
    <row r="18" spans="1:13">
      <c r="A18" t="s">
        <v>24</v>
      </c>
      <c r="B18" s="5">
        <v>89.1</v>
      </c>
      <c r="I18" t="s">
        <v>20</v>
      </c>
      <c r="J18" s="5">
        <v>7.4099999999999999E-3</v>
      </c>
      <c r="K18"/>
      <c r="L18"/>
      <c r="M18"/>
    </row>
    <row r="19" spans="1:13">
      <c r="A19" t="s">
        <v>18</v>
      </c>
      <c r="B19" s="2">
        <f>B18/365</f>
        <v>0.24410958904109586</v>
      </c>
      <c r="I19"/>
      <c r="J19" s="2"/>
      <c r="K19"/>
      <c r="L19"/>
      <c r="M19"/>
    </row>
    <row r="20" spans="1:13">
      <c r="I20"/>
      <c r="J20"/>
      <c r="K20"/>
      <c r="L20"/>
      <c r="M20"/>
    </row>
    <row r="21" spans="1:13">
      <c r="A21" t="s">
        <v>19</v>
      </c>
      <c r="I21" t="s">
        <v>19</v>
      </c>
      <c r="J21"/>
      <c r="K21"/>
      <c r="L21"/>
      <c r="M21"/>
    </row>
    <row r="22" spans="1:13">
      <c r="I22"/>
      <c r="J22"/>
      <c r="K22"/>
      <c r="L22"/>
      <c r="M22"/>
    </row>
    <row r="23" spans="1:13">
      <c r="A23" t="s">
        <v>1</v>
      </c>
      <c r="I23" t="s">
        <v>1</v>
      </c>
      <c r="J23"/>
      <c r="K23"/>
      <c r="M23"/>
    </row>
    <row r="24" spans="1:13">
      <c r="I24"/>
      <c r="J24"/>
      <c r="K24"/>
      <c r="M24"/>
    </row>
    <row r="25" spans="1:13">
      <c r="A25" t="s">
        <v>2</v>
      </c>
      <c r="B25" s="5">
        <v>162.28</v>
      </c>
      <c r="I25" t="s">
        <v>2</v>
      </c>
      <c r="J25" s="5">
        <f>302.33-208.3</f>
        <v>94.029999999999973</v>
      </c>
      <c r="K25"/>
      <c r="M25"/>
    </row>
    <row r="26" spans="1:13">
      <c r="A26" t="s">
        <v>3</v>
      </c>
      <c r="B26" s="5">
        <v>132.58000000000001</v>
      </c>
      <c r="I26" t="s">
        <v>3</v>
      </c>
      <c r="J26" s="5">
        <v>365.5</v>
      </c>
      <c r="K26"/>
      <c r="M26"/>
    </row>
    <row r="27" spans="1:13">
      <c r="A27" t="s">
        <v>4</v>
      </c>
      <c r="B27" s="5">
        <v>126.86</v>
      </c>
      <c r="I27" t="s">
        <v>4</v>
      </c>
      <c r="J27" s="5">
        <v>189.72</v>
      </c>
      <c r="K27"/>
      <c r="M27"/>
    </row>
    <row r="28" spans="1:13">
      <c r="A28" t="s">
        <v>14</v>
      </c>
      <c r="B28">
        <f>SUM(B25:B27)</f>
        <v>421.72</v>
      </c>
      <c r="I28" t="s">
        <v>14</v>
      </c>
      <c r="J28">
        <f>SUM(J25:J27)</f>
        <v>649.25</v>
      </c>
      <c r="K28"/>
      <c r="M28"/>
    </row>
    <row r="29" spans="1:13">
      <c r="I29"/>
      <c r="J29"/>
      <c r="K29"/>
      <c r="L29"/>
      <c r="M29"/>
    </row>
    <row r="30" spans="1:13">
      <c r="A30" t="s">
        <v>19</v>
      </c>
      <c r="I30" t="s">
        <v>19</v>
      </c>
      <c r="J30"/>
      <c r="K30"/>
      <c r="L30"/>
      <c r="M30"/>
    </row>
    <row r="31" spans="1:13">
      <c r="I31"/>
      <c r="J31"/>
      <c r="K31"/>
      <c r="L31"/>
      <c r="M31"/>
    </row>
    <row r="32" spans="1:13">
      <c r="A32" t="s">
        <v>2</v>
      </c>
      <c r="B32" s="6">
        <f>F7-B25</f>
        <v>92.966898630136996</v>
      </c>
      <c r="I32" t="s">
        <v>2</v>
      </c>
      <c r="J32" s="6">
        <f>N7-J25</f>
        <v>81.865889863013734</v>
      </c>
      <c r="K32"/>
      <c r="L32"/>
      <c r="M32"/>
    </row>
    <row r="33" spans="1:13">
      <c r="A33" t="s">
        <v>3</v>
      </c>
      <c r="B33" s="6">
        <f>F8-B26</f>
        <v>145.37592602739724</v>
      </c>
      <c r="I33" t="s">
        <v>3</v>
      </c>
      <c r="J33" s="6">
        <f>N8-J26</f>
        <v>631.48728109589047</v>
      </c>
      <c r="K33"/>
      <c r="L33"/>
      <c r="M33"/>
    </row>
    <row r="34" spans="1:13">
      <c r="A34" t="s">
        <v>4</v>
      </c>
      <c r="B34" s="6">
        <f>F9-B27</f>
        <v>138.54762602739726</v>
      </c>
      <c r="I34" t="s">
        <v>4</v>
      </c>
      <c r="J34" s="6">
        <f>N9-J27</f>
        <v>331.48145095890413</v>
      </c>
      <c r="K34"/>
      <c r="L34"/>
      <c r="M34"/>
    </row>
    <row r="35" spans="1:13">
      <c r="A35" t="s">
        <v>14</v>
      </c>
      <c r="B35" s="6">
        <f>F10-B28</f>
        <v>376.89045068493147</v>
      </c>
      <c r="I35" t="s">
        <v>14</v>
      </c>
      <c r="J35" s="6">
        <f>N10-J28</f>
        <v>1044.8346219178084</v>
      </c>
      <c r="K35"/>
      <c r="L35"/>
      <c r="M35"/>
    </row>
    <row r="37" spans="1:13" ht="65" customHeight="1">
      <c r="C37" s="12" t="s">
        <v>32</v>
      </c>
      <c r="D37" s="22" t="s">
        <v>33</v>
      </c>
      <c r="E37" s="23" t="s">
        <v>34</v>
      </c>
      <c r="F37" s="23"/>
    </row>
    <row r="38" spans="1:13" ht="20">
      <c r="A38" s="14" t="s">
        <v>28</v>
      </c>
      <c r="B38" s="20">
        <f>SUM(F7,N7)</f>
        <v>431.1427884931507</v>
      </c>
      <c r="C38" s="20">
        <v>200</v>
      </c>
      <c r="D38" s="21">
        <f>SUM(B38-C38)</f>
        <v>231.1427884931507</v>
      </c>
      <c r="E38" s="21">
        <f>SUM(B32,J32)-C38</f>
        <v>-25.16721150684927</v>
      </c>
    </row>
    <row r="39" spans="1:13" ht="20">
      <c r="A39" s="14" t="s">
        <v>29</v>
      </c>
      <c r="B39" s="20">
        <f>SUM(F8,N8)</f>
        <v>1274.9432071232877</v>
      </c>
      <c r="C39" s="20">
        <v>200</v>
      </c>
      <c r="D39" s="21">
        <f t="shared" ref="D39:D41" si="0">SUM(B39-C39)</f>
        <v>1074.9432071232877</v>
      </c>
      <c r="E39" s="21">
        <f>SUM(B33,J33)-C39</f>
        <v>576.86320712328768</v>
      </c>
    </row>
    <row r="40" spans="1:13" ht="20">
      <c r="A40" s="14" t="s">
        <v>30</v>
      </c>
      <c r="B40" s="20">
        <f>SUM(F9,N9)</f>
        <v>786.60907698630149</v>
      </c>
      <c r="C40" s="20">
        <v>200</v>
      </c>
      <c r="D40" s="21">
        <f t="shared" si="0"/>
        <v>586.60907698630149</v>
      </c>
      <c r="E40" s="21">
        <f>SUM(B34,J34)-C40</f>
        <v>270.02907698630139</v>
      </c>
    </row>
    <row r="41" spans="1:13" ht="20">
      <c r="A41" s="14" t="s">
        <v>31</v>
      </c>
      <c r="B41" s="20">
        <f>SUM(B38:B40)</f>
        <v>2492.6950726027399</v>
      </c>
      <c r="C41" s="20">
        <f>SUM(C38:C40)</f>
        <v>600</v>
      </c>
      <c r="D41" s="21">
        <f t="shared" si="0"/>
        <v>1892.6950726027399</v>
      </c>
      <c r="E41" s="21">
        <f>SUM(B35,J35)-C41</f>
        <v>821.72507260273983</v>
      </c>
    </row>
    <row r="42" spans="1:13">
      <c r="B42" s="7"/>
      <c r="C42" s="7"/>
    </row>
    <row r="44" spans="1:13" s="8" customFormat="1" ht="18">
      <c r="A44" s="24" t="s">
        <v>35</v>
      </c>
    </row>
  </sheetData>
  <mergeCells count="1">
    <mergeCell ref="E37:F3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*Mrs. Money Hacker</dc:creator>
  <cp:keywords/>
  <dc:description/>
  <cp:lastModifiedBy>*Mrs. Money Hacker</cp:lastModifiedBy>
  <dcterms:created xsi:type="dcterms:W3CDTF">2022-10-05T17:38:02Z</dcterms:created>
  <dcterms:modified xsi:type="dcterms:W3CDTF">2022-10-05T19:20:24Z</dcterms:modified>
  <cp:category/>
</cp:coreProperties>
</file>